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AVALIACAO_DOCENTES\planilhas2026\"/>
    </mc:Choice>
  </mc:AlternateContent>
  <xr:revisionPtr revIDLastSave="0" documentId="8_{5D1A88AE-2E19-4C7D-A6C9-6ECFA02B1073}" xr6:coauthVersionLast="40" xr6:coauthVersionMax="40" xr10:uidLastSave="{00000000-0000-0000-0000-000000000000}"/>
  <bookViews>
    <workbookView xWindow="-120" yWindow="-120" windowWidth="21840" windowHeight="13140" xr2:uid="{EDBF8130-3F67-4009-AE18-B42599BBA23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105" i="1"/>
  <c r="F48" i="1"/>
  <c r="F47" i="1"/>
  <c r="F45" i="1"/>
  <c r="F44" i="1"/>
  <c r="F43" i="1"/>
  <c r="F28" i="1"/>
  <c r="F27" i="1"/>
  <c r="F54" i="1"/>
  <c r="F53" i="1"/>
  <c r="F52" i="1"/>
  <c r="F51" i="1"/>
  <c r="F50" i="1"/>
  <c r="F49" i="1"/>
  <c r="F103" i="1"/>
  <c r="F107" i="1"/>
  <c r="F101" i="1"/>
  <c r="F63" i="1"/>
  <c r="F61" i="1"/>
  <c r="F17" i="1"/>
  <c r="F15" i="1"/>
  <c r="F19" i="1"/>
  <c r="F109" i="1"/>
  <c r="F80" i="1"/>
  <c r="F78" i="1"/>
  <c r="F77" i="1"/>
  <c r="F76" i="1"/>
  <c r="F75" i="1"/>
  <c r="F74" i="1"/>
  <c r="F73" i="1"/>
  <c r="F42" i="1"/>
  <c r="F41" i="1"/>
  <c r="F40" i="1"/>
  <c r="F35" i="1"/>
  <c r="F34" i="1"/>
  <c r="F33" i="1"/>
  <c r="F32" i="1"/>
  <c r="F31" i="1"/>
  <c r="F30" i="1"/>
  <c r="F29" i="1"/>
  <c r="F25" i="1"/>
  <c r="F97" i="1"/>
  <c r="F98" i="1"/>
  <c r="F99" i="1"/>
  <c r="F96" i="1"/>
  <c r="D115" i="1"/>
  <c r="E115" i="1" s="1"/>
  <c r="F110" i="1" l="1"/>
  <c r="E126" i="1" s="1"/>
  <c r="F100" i="1"/>
  <c r="F91" i="1"/>
  <c r="F90" i="1"/>
  <c r="F89" i="1"/>
  <c r="F88" i="1"/>
  <c r="F87" i="1"/>
  <c r="F86" i="1"/>
  <c r="F85" i="1"/>
  <c r="F84" i="1"/>
  <c r="F92" i="1"/>
  <c r="F79" i="1"/>
  <c r="F72" i="1"/>
  <c r="F68" i="1"/>
  <c r="F67" i="1"/>
  <c r="F60" i="1"/>
  <c r="F58" i="1"/>
  <c r="F65" i="1" s="1"/>
  <c r="F26" i="1"/>
  <c r="F37" i="1" l="1"/>
  <c r="F38" i="1" s="1"/>
  <c r="F126" i="1"/>
  <c r="B135" i="1"/>
  <c r="E123" i="1"/>
  <c r="F111" i="1"/>
  <c r="F112" i="1" s="1"/>
  <c r="F115" i="1" s="1"/>
  <c r="F93" i="1"/>
  <c r="F94" i="1" s="1"/>
  <c r="F81" i="1"/>
  <c r="F82" i="1" s="1"/>
  <c r="F69" i="1"/>
  <c r="F55" i="1"/>
  <c r="F56" i="1" s="1"/>
  <c r="E124" i="1" s="1"/>
  <c r="F21" i="1"/>
  <c r="F22" i="1" s="1"/>
  <c r="F23" i="1" s="1"/>
  <c r="F124" i="1" l="1"/>
  <c r="B134" i="1"/>
  <c r="B133" i="1"/>
  <c r="F123" i="1"/>
  <c r="F70" i="1"/>
  <c r="E125" i="1" l="1"/>
  <c r="F118" i="1"/>
  <c r="F120" i="1" s="1"/>
  <c r="E127" i="1" s="1"/>
  <c r="F127" i="1" l="1"/>
  <c r="B137" i="1"/>
  <c r="F125" i="1"/>
  <c r="B136" i="1"/>
  <c r="B131" i="1"/>
  <c r="B1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tc={B71E967F-D9F5-4978-AF26-9607656892B5}</author>
  </authors>
  <commentList>
    <comment ref="B46" authorId="0" shapeId="0" xr:uid="{B71E967F-D9F5-4978-AF26-9607656892B5}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Existe um erro na portaria: No artigo 48 V indica de 2 a 4 pontos. Mas no anexo 1 que este artigo se refere existe de 1 a 4 pontos.</t>
        </r>
      </text>
    </comment>
  </commentList>
</comments>
</file>

<file path=xl/sharedStrings.xml><?xml version="1.0" encoding="utf-8"?>
<sst xmlns="http://schemas.openxmlformats.org/spreadsheetml/2006/main" count="302" uniqueCount="173">
  <si>
    <t>1 - Informações</t>
  </si>
  <si>
    <t>Nome:</t>
  </si>
  <si>
    <t>Departamento:</t>
  </si>
  <si>
    <t>Progressão Nível:</t>
  </si>
  <si>
    <t>Período:</t>
  </si>
  <si>
    <t>__/__/____ a __/__/____</t>
  </si>
  <si>
    <t>2 - Afastamento</t>
  </si>
  <si>
    <t>SIM</t>
  </si>
  <si>
    <t>NÃO</t>
  </si>
  <si>
    <t>Atividades</t>
  </si>
  <si>
    <t>3 - Atividades de Ensino - Artigo 46</t>
  </si>
  <si>
    <t>Valor</t>
  </si>
  <si>
    <t>Mínimo</t>
  </si>
  <si>
    <t>Máximo</t>
  </si>
  <si>
    <t>Pontuação</t>
  </si>
  <si>
    <t>I - Docência na Pós-Graduação (Stricto Sensu) - Turma 50 ou + Discentes (+1 Ponto)</t>
  </si>
  <si>
    <t>1/15h</t>
  </si>
  <si>
    <t>II - Docência na Graduação - Turma 50 ou + Discentes (+ 1 Ponto)</t>
  </si>
  <si>
    <t>IV - Docência na Pós-Graduação (Lato Sensu)</t>
  </si>
  <si>
    <t>Subtotal</t>
  </si>
  <si>
    <t>Pontuação Obtida Conforme Resolução</t>
  </si>
  <si>
    <t>4 - Atividades de Orientação - Artigo 47</t>
  </si>
  <si>
    <t>I - Orientação Concluída de TCC ou Monografia de Graduação ou Especialização</t>
  </si>
  <si>
    <t>II - Orientação IC ou ICT ou Ensino Médio Concluída – com Bolsa</t>
  </si>
  <si>
    <t>2/ano</t>
  </si>
  <si>
    <t>IIIa - Orientação de IC ou ICT Ensino Médio Concluída – sem Bolsa Cadastrada na UFSCar</t>
  </si>
  <si>
    <t>IIIb - Orientação Bolsa Extensão ou EJ ou PIBID ou PET ou de Outro Programa UFSCar</t>
  </si>
  <si>
    <t>IV - Orientação de Mestrado em Andamento</t>
  </si>
  <si>
    <t>V - Orientação de Mestrado Concluída</t>
  </si>
  <si>
    <t>VI - Orientação de Doutorado em Andamento</t>
  </si>
  <si>
    <t>VII - Orientação de Doutorado Concluída</t>
  </si>
  <si>
    <t>VIII - Orientação Concluída de Monitoria ou Tutoria PAAEG ou Similar</t>
  </si>
  <si>
    <t>IX - Orientação Concluída do Programa de Bolsa Treinamento</t>
  </si>
  <si>
    <t>X - Coorientação de Mestrado ou Doutorado Concluída</t>
  </si>
  <si>
    <t>XI - Outras Atividades de Orientação na Educação Superior Externas a UFSCar</t>
  </si>
  <si>
    <t>5 - Produção Intelectual - Artigo 48</t>
  </si>
  <si>
    <t>I - Artigo Publicado em Periódico Avaliado pelo Sistema CAPES (Extrato A) </t>
  </si>
  <si>
    <t>II - Artigo Publicado em Periódico Avaliado pelo Sistema CAPES (Extratos B1 e B2) </t>
  </si>
  <si>
    <t>VIa - Patente ou Cultivar com Vinculação da UFSCar (Depósito)</t>
  </si>
  <si>
    <t>VIb - Patente ou Cultivar com Vinculação da UFSCar (Concessão)</t>
  </si>
  <si>
    <t>X - Palestra, Conferência e Participação em Mesa Redonda</t>
  </si>
  <si>
    <t>XI - Produção de Material Didático</t>
  </si>
  <si>
    <t>XII - Outra Publicação ou Produção</t>
  </si>
  <si>
    <t>6 - Atividades de Pesquisa - Artigo 49</t>
  </si>
  <si>
    <t>I - Auxílio à Pesquisa Aprovado por Agência de Fomento (Coordenador) </t>
  </si>
  <si>
    <t>4/ano</t>
  </si>
  <si>
    <t>1/proj</t>
  </si>
  <si>
    <t>III - Auxílio à Pesquisa Aprovado por Agência de Fomento (Participante)</t>
  </si>
  <si>
    <t>1/ativ</t>
  </si>
  <si>
    <t>1/ano</t>
  </si>
  <si>
    <t>7 - Atividades de Extensão - Artigo 50</t>
  </si>
  <si>
    <t>I - Atividades de Extensão (Coordenador)</t>
  </si>
  <si>
    <t>II - Atividades de Extensão (Participante)</t>
  </si>
  <si>
    <t>8 - Atividades de Administração/Assessoramento - Artigo 51</t>
  </si>
  <si>
    <t>I - Reitor ou Vice-Reitor</t>
  </si>
  <si>
    <t>15/ano</t>
  </si>
  <si>
    <t>II - Pró-Reitor, Pró-Reitor Adjunto, Diretor de Centro ou Vice-Diretor de Centro</t>
  </si>
  <si>
    <t>10/ano</t>
  </si>
  <si>
    <t>III - Cargo Direção ou Atividades de Assessoramento Remunerados com CD</t>
  </si>
  <si>
    <t>6/ano</t>
  </si>
  <si>
    <t>IV - Coordenação ou Vice Coordenação de Curso Graduação ou Pós-Graduação Chefia ou Vice Chefia de Departamento Acadêmico</t>
  </si>
  <si>
    <t>V - Atividades de Assessoramento na UFSCar Remuneradas com FG</t>
  </si>
  <si>
    <t>VI - Participação em Comissões - Junto a Órgão(s) dos Ministérios ou Secretarias Federais, Estaduais ou Municipais</t>
  </si>
  <si>
    <t>VII - Participação como Membro Efetivo de Comissões, Comitês Internos da UFSCar</t>
  </si>
  <si>
    <t>VIII - Participação como Membro de Comissões Disciplinares Nomeadas pela Reitoria e Comissão Permanente de Ética no Serviço Público</t>
  </si>
  <si>
    <t>2/part</t>
  </si>
  <si>
    <t>9 - Atividades de Representação - Artigo 52</t>
  </si>
  <si>
    <t>I - Participação Conselho Universitário</t>
  </si>
  <si>
    <t>3/ano</t>
  </si>
  <si>
    <t>II - Conselhos das Pró-Reitorias e Conselho de Centro</t>
  </si>
  <si>
    <t>III - Conselho Departamental, Conselho de Coordenação, Comissão de Pós-Graduação</t>
  </si>
  <si>
    <t>IV - Participação em Núcleo Docente Estruturante</t>
  </si>
  <si>
    <t>0,5/ano</t>
  </si>
  <si>
    <t>V - Exercício da Presidência de Entidade Representativa de Docentes</t>
  </si>
  <si>
    <t>8/ano</t>
  </si>
  <si>
    <t>VI - Exercício de Cargos de Gestão em Entidade Representativa de Docentes</t>
  </si>
  <si>
    <t>VII - Exercício da Presidência Eletiva de Entidade Acadêmica, Técnica, Científica ou Similar</t>
  </si>
  <si>
    <t>VIII - Participação como Representante em Conselhos de Agências de Fomento</t>
  </si>
  <si>
    <t>IX - Outras Atividades de Representação</t>
  </si>
  <si>
    <t>0,5/ativ</t>
  </si>
  <si>
    <t>10 - Outras Atividades - Artigo 53</t>
  </si>
  <si>
    <t>II - Membro Titular em Banca Examinadora de Tese de Doutorado</t>
  </si>
  <si>
    <t>III - Membro Titular em Banca de Dissertação de Mestrado ou em Qualificação M/D</t>
  </si>
  <si>
    <t>IV - Membro Titular em Banca TCC/Monografia de Graduação ou Curso de Especialização</t>
  </si>
  <si>
    <t>VIIIa - Membro Titular de Outras Bancas Não Listadas Anteriormente</t>
  </si>
  <si>
    <t>VIIIb - Outros Pareceres Emitidos Não Listados Anteriormente</t>
  </si>
  <si>
    <t>X - Participação em Atividades de Internacionalização</t>
  </si>
  <si>
    <t>XI - Participação em Atividades de Formação Didático-Pedagógica Continuada</t>
  </si>
  <si>
    <t>IX - Outras Comissões Internas da UFSCar Designadas Temporariamente por Órgãos Deliberativos ou Executivos da UFSCar</t>
  </si>
  <si>
    <t>V - Parecer Emitido para Órgãos Científicos, Agências de Fomento, Editoras, Revistas Científicas</t>
  </si>
  <si>
    <t>Conforme: Resolução CONSUNI 21, de fev. de 25</t>
  </si>
  <si>
    <t>Sugestão de pontuação indicada pelo avaliado</t>
  </si>
  <si>
    <t>( )</t>
  </si>
  <si>
    <r>
      <t xml:space="preserve">I - pelo menos 16 (dezesseis) pontos em </t>
    </r>
    <r>
      <rPr>
        <b/>
        <sz val="11"/>
        <color rgb="FF000000"/>
        <rFont val="Calibri"/>
        <family val="2"/>
      </rPr>
      <t>disciplinas ou/e estágio da Graduação</t>
    </r>
    <r>
      <rPr>
        <sz val="11"/>
        <color rgb="FF000000"/>
        <rFont val="Calibri"/>
        <family val="2"/>
      </rPr>
      <t xml:space="preserve"> (conforme Art. 46, incisos II e III), exceto no caso de ocupantes de cargo de direção e  assessoramento, que nessa condição estejam dispensados(as) dessas atividades;</t>
    </r>
  </si>
  <si>
    <t>Situação</t>
  </si>
  <si>
    <t>Pontuação Obtida Conforme Resolução (Limitada ao máximo)</t>
  </si>
  <si>
    <t>6 +7 Pesquisa e Extensão: Pontuação Obtida Conforme Resolução (Limitada ao máximo)</t>
  </si>
  <si>
    <t>III - Docência na Graduação - Atividades de Estágio - Turma 50 ou + Discentes (+ 1 Ponto)</t>
  </si>
  <si>
    <t>20% de I + II +III</t>
  </si>
  <si>
    <t>III - Artigo Publicado em Periódico com ISBN, ISSN ou DOI não contemplado em I e II</t>
  </si>
  <si>
    <t>IVa - Livro com ISBN e na Área</t>
  </si>
  <si>
    <t>IVb - Coletânea com ISBN e na Área</t>
  </si>
  <si>
    <t>IVc - Capítulo Livro com ISBN e na Área</t>
  </si>
  <si>
    <t>V - Produção Artística na Área, não coincidente com atividade de Ensino (Anexo 1 da Resolução)</t>
  </si>
  <si>
    <t>TOTAL Limitado máximo estipulado na Resolução</t>
  </si>
  <si>
    <t xml:space="preserve">Cálculo </t>
  </si>
  <si>
    <t>Quantidade</t>
  </si>
  <si>
    <t>Pontuação adicional por Turma 50 ou + Discentes para o Item I</t>
  </si>
  <si>
    <t>Pontuação adicional por Turma 50 ou + Discentes para o Item II</t>
  </si>
  <si>
    <t>Pontuação adicional por Turma 50 ou + Discentes para o Item III</t>
  </si>
  <si>
    <t>Unidade</t>
  </si>
  <si>
    <t>Horas para o docente</t>
  </si>
  <si>
    <t>Orientação</t>
  </si>
  <si>
    <t>Produção</t>
  </si>
  <si>
    <t>Anexo 1</t>
  </si>
  <si>
    <t>Cálculo manual</t>
  </si>
  <si>
    <t>Turmas na condição</t>
  </si>
  <si>
    <t>Meses</t>
  </si>
  <si>
    <t>IV - Outras Atividades de Pesquisa (Organização de Eventos Técnicos e/ou Científicos) - Ano 1</t>
  </si>
  <si>
    <t>IV - Outras Atividades de Pesquisa (Organização de Eventos Técnicos e/ou Científicos) - Ano 2</t>
  </si>
  <si>
    <t>V - Supervisão de Estágio de Pós-Doutorado - Ano 1</t>
  </si>
  <si>
    <t>V - Supervisão de Estágio de Pós-Doutorado - Ano 2</t>
  </si>
  <si>
    <t>Atividade</t>
  </si>
  <si>
    <t>Supervisão</t>
  </si>
  <si>
    <t>Coordenação</t>
  </si>
  <si>
    <t>Participação</t>
  </si>
  <si>
    <t>Orientações por ano</t>
  </si>
  <si>
    <t>Banca</t>
  </si>
  <si>
    <t>Parecer</t>
  </si>
  <si>
    <t>VI - Parecer Emitido em Comissões, Comitês Internos da UFSCar - Ano 1</t>
  </si>
  <si>
    <t>VI - Parecer Emitido em Comissões, Comitês Internos da UFSCar - Ano 2</t>
  </si>
  <si>
    <t>VII - Parecer Emitido de Avaliação de Projetos de IC ou ICT ou Atividades de Extensão - Ano 1</t>
  </si>
  <si>
    <t>VII - Parecer Emitido de Avaliação de Projetos de IC ou ICT ou Atividades de Extensão - Ano 2</t>
  </si>
  <si>
    <t>IX - Coordenação de Convênios Acadêmicos Nacionais ou Internacionais - Ano 1</t>
  </si>
  <si>
    <t>IX - Coordenação de Convênios Acadêmicos Nacionais ou Internacionais - Ano 2</t>
  </si>
  <si>
    <t>Horas</t>
  </si>
  <si>
    <t>Meses afastado</t>
  </si>
  <si>
    <t>Totais de meses do período de avaliação</t>
  </si>
  <si>
    <t>Pontuação adicional em caso de afastamento para compor o mínimo - Art. 54</t>
  </si>
  <si>
    <t>Pontuação adicional potencial</t>
  </si>
  <si>
    <t>Porcentagem de tempo de afastamento</t>
  </si>
  <si>
    <t>TOTAL Bruto</t>
  </si>
  <si>
    <t>Pontuação final</t>
  </si>
  <si>
    <t>Motivo da Reprovação:</t>
  </si>
  <si>
    <t>Não Obteve o Mínimo em Ensino de Graduação</t>
  </si>
  <si>
    <t>Não Obteve o Mínimo em Produção Intelectual</t>
  </si>
  <si>
    <t>Não Obteve o Mínimo em Atividades de Formação Didático-Pedagógica Continuada</t>
  </si>
  <si>
    <t>Não Obteve o Mínimo em Atividades de Administração ou Representação ou Coordenação de Projetos de Pesquisa ou Atividades de Extensão</t>
  </si>
  <si>
    <t>Não Obteve o Mínimo de Pontos para Promoção/Progressão</t>
  </si>
  <si>
    <t>Outros</t>
  </si>
  <si>
    <t>Observações:</t>
  </si>
  <si>
    <t>Aprovado</t>
  </si>
  <si>
    <t>Reprovado</t>
  </si>
  <si>
    <t>Parecer:</t>
  </si>
  <si>
    <t>Preencher</t>
  </si>
  <si>
    <t>Prenchimento automático</t>
  </si>
  <si>
    <t>Legenda:</t>
  </si>
  <si>
    <t>Planilha de Avaliação de Progressão na Classe C (Associado)</t>
  </si>
  <si>
    <r>
      <t xml:space="preserve"> V - obtiver um mínimo </t>
    </r>
    <r>
      <rPr>
        <b/>
        <sz val="11"/>
        <color rgb="FF000000"/>
        <rFont val="Calibri"/>
        <family val="2"/>
      </rPr>
      <t>total</t>
    </r>
    <r>
      <rPr>
        <sz val="11"/>
        <color rgb="FF000000"/>
        <rFont val="Calibri"/>
        <family val="2"/>
      </rPr>
      <t xml:space="preserve"> de 40 (quarenta) pontos.</t>
    </r>
  </si>
  <si>
    <t>Pontuação adicional atribuida*</t>
  </si>
  <si>
    <t xml:space="preserve">*O cálculo garante que o bônus por afastamento seja proporcional ao tempo afastado e sirva apenas para ajudar o professor a atingir a pontuação mínima, sem ultrapassar o limite. </t>
  </si>
  <si>
    <t>de __ para __, na classe C</t>
  </si>
  <si>
    <r>
      <t xml:space="preserve"> IV - pelo menos 1 (um) ponto nas atividades de </t>
    </r>
    <r>
      <rPr>
        <b/>
        <sz val="11"/>
        <color rgb="FF000000"/>
        <rFont val="Calibri"/>
        <family val="2"/>
      </rPr>
      <t xml:space="preserve">formação didático-pedagógica continuada </t>
    </r>
    <r>
      <rPr>
        <sz val="11"/>
        <color rgb="FF000000"/>
        <rFont val="Calibri"/>
        <family val="2"/>
      </rPr>
      <t>(Art. 53)</t>
    </r>
  </si>
  <si>
    <r>
      <t xml:space="preserve">II - pelo menos 4 (quatro) pontos nas atividades de </t>
    </r>
    <r>
      <rPr>
        <b/>
        <sz val="11"/>
        <color rgb="FF000000"/>
        <rFont val="Calibri"/>
        <family val="2"/>
      </rPr>
      <t>produção intelectual</t>
    </r>
    <r>
      <rPr>
        <sz val="11"/>
        <color rgb="FF000000"/>
        <rFont val="Calibri"/>
        <family val="2"/>
      </rPr>
      <t xml:space="preserve"> (Art. 48)</t>
    </r>
  </si>
  <si>
    <r>
      <t>III - pelo menos 2 (dois) pontos nas</t>
    </r>
    <r>
      <rPr>
        <b/>
        <sz val="11"/>
        <color rgb="FF000000"/>
        <rFont val="Calibri"/>
        <family val="2"/>
      </rPr>
      <t xml:space="preserve"> atividades de administração</t>
    </r>
    <r>
      <rPr>
        <sz val="11"/>
        <color rgb="FF000000"/>
        <rFont val="Calibri"/>
        <family val="2"/>
      </rPr>
      <t xml:space="preserve"> ou </t>
    </r>
    <r>
      <rPr>
        <b/>
        <sz val="11"/>
        <color rgb="FF000000"/>
        <rFont val="Calibri"/>
        <family val="2"/>
      </rPr>
      <t>representação</t>
    </r>
    <r>
      <rPr>
        <sz val="11"/>
        <color rgb="FF000000"/>
        <rFont val="Calibri"/>
        <family val="2"/>
      </rPr>
      <t xml:space="preserve"> (Art. 51 e 52); ou de </t>
    </r>
    <r>
      <rPr>
        <b/>
        <sz val="11"/>
        <color rgb="FF000000"/>
        <rFont val="Calibri"/>
        <family val="2"/>
      </rPr>
      <t>pesquisa</t>
    </r>
    <r>
      <rPr>
        <sz val="11"/>
        <color rgb="FF000000"/>
        <rFont val="Calibri"/>
        <family val="2"/>
      </rPr>
      <t xml:space="preserve"> (Art. 49); ou de </t>
    </r>
    <r>
      <rPr>
        <b/>
        <sz val="11"/>
        <color rgb="FF000000"/>
        <rFont val="Calibri"/>
        <family val="2"/>
      </rPr>
      <t>extensão</t>
    </r>
    <r>
      <rPr>
        <sz val="11"/>
        <color rgb="FF000000"/>
        <rFont val="Calibri"/>
        <family val="2"/>
      </rPr>
      <t xml:space="preserve"> (Art. 50)</t>
    </r>
  </si>
  <si>
    <t>Mínimos necessários - Art. 38</t>
  </si>
  <si>
    <t>Art. 47, XI</t>
  </si>
  <si>
    <t>VII - Trabalho Completo e Estendido Publicados em Anais de Reuniões Científicas com ISBN, ISSN ou DOI</t>
  </si>
  <si>
    <t>VIII - Resumo Publicado em Anais de Evento com ISBN, ISSN ou DOI: APRESENTADO PELO(A) DOCENTE</t>
  </si>
  <si>
    <t>IX - Resumo Publicado em Anais de Evento Nacional e/ou Internacional: NÃO APRESENTADO PELO(A) DOCENTE</t>
  </si>
  <si>
    <t>Projeto</t>
  </si>
  <si>
    <t>II - Projeto de Pesquisa sem Aprovação de Agência de Fomento, Registrada Lattes (Coordenador) </t>
  </si>
  <si>
    <t>I -  Membro Titular em Banca de Concurso Público ou Processo Seletivo de Natureza Acadêmica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</si>
</sst>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rgb="FFFF0000"/>
      <name val="Calibri"/>
      <family val="2"/>
    </font>
    <font>
      <u/>
      <sz val="16"/>
      <color theme="10"/>
      <name val="Aptos Narrow"/>
      <family val="2"/>
      <scheme val="minor"/>
    </font>
    <font>
      <sz val="9"/>
      <color theme="1"/>
      <name val="Segoe UI"/>
      <family val="2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5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/>
      <protection locked="0"/>
    </xf>
    <xf numFmtId="0" fontId="3" fillId="6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3" fillId="7" borderId="7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justify" vertical="center" wrapText="1"/>
    </xf>
    <xf numFmtId="10" fontId="3" fillId="7" borderId="7" xfId="0" applyNumberFormat="1" applyFont="1" applyFill="1" applyBorder="1" applyAlignment="1">
      <alignment horizontal="center" vertical="center" wrapText="1"/>
    </xf>
    <xf numFmtId="2" fontId="3" fillId="7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0" fillId="7" borderId="7" xfId="0" applyFill="1" applyBorder="1" applyAlignment="1">
      <alignment horizontal="right" vertical="center"/>
    </xf>
    <xf numFmtId="0" fontId="4" fillId="4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/>
    </xf>
    <xf numFmtId="0" fontId="10" fillId="0" borderId="7" xfId="0" applyFont="1" applyBorder="1"/>
    <xf numFmtId="0" fontId="4" fillId="0" borderId="7" xfId="0" applyFont="1" applyBorder="1"/>
    <xf numFmtId="2" fontId="3" fillId="7" borderId="5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left" vertical="center" wrapText="1"/>
    </xf>
    <xf numFmtId="2" fontId="3" fillId="6" borderId="8" xfId="0" applyNumberFormat="1" applyFont="1" applyFill="1" applyBorder="1" applyAlignment="1" applyProtection="1">
      <alignment horizontal="right" vertical="center" wrapText="1"/>
      <protection locked="0"/>
    </xf>
    <xf numFmtId="2" fontId="3" fillId="7" borderId="20" xfId="0" applyNumberFormat="1" applyFon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2" fontId="3" fillId="7" borderId="13" xfId="0" applyNumberFormat="1" applyFont="1" applyFill="1" applyBorder="1" applyAlignment="1">
      <alignment horizontal="right" vertical="center" wrapText="1"/>
    </xf>
    <xf numFmtId="2" fontId="3" fillId="7" borderId="14" xfId="0" applyNumberFormat="1" applyFont="1" applyFill="1" applyBorder="1" applyAlignment="1">
      <alignment horizontal="right" vertical="center" wrapText="1"/>
    </xf>
    <xf numFmtId="2" fontId="3" fillId="7" borderId="16" xfId="0" applyNumberFormat="1" applyFont="1" applyFill="1" applyBorder="1" applyAlignment="1">
      <alignment horizontal="right" vertical="center" wrapText="1"/>
    </xf>
    <xf numFmtId="2" fontId="3" fillId="7" borderId="17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center"/>
    </xf>
    <xf numFmtId="2" fontId="3" fillId="7" borderId="8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2" fontId="3" fillId="7" borderId="5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1" applyFont="1" applyAlignment="1" applyProtection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lauber Santiago" id="{14B1BAAE-51EF-4585-BC98-21667725413B}" userId="11dbd4e7f9ef4fb8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6" dT="2025-04-12T14:13:16.74" personId="{14B1BAAE-51EF-4585-BC98-21667725413B}" id="{B71E967F-D9F5-4978-AF26-9607656892B5}">
    <text>Existe um erro na portaria: No artigo 48 V indica de 2 a 4 pontos. Mas no anexo 1 que este artigo se refere existe de 1 a 4 pontos.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ogpe.ufscar.br/arquivos/legislacao/sei_1736474_ato_normativo__resolucao_21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ED98-0020-4AF8-9FCF-8C56C65332B6}">
  <dimension ref="A1:I139"/>
  <sheetViews>
    <sheetView tabSelected="1" topLeftCell="A21" zoomScale="112" zoomScaleNormal="112" workbookViewId="0">
      <pane xSplit="1" topLeftCell="B1" activePane="topRight" state="frozen"/>
      <selection pane="topRight" activeCell="D36" sqref="D36:F36"/>
    </sheetView>
  </sheetViews>
  <sheetFormatPr defaultRowHeight="14.25"/>
  <cols>
    <col min="1" max="1" width="90.125" customWidth="1"/>
    <col min="2" max="2" width="12.375" style="11" customWidth="1"/>
    <col min="3" max="3" width="20.875" style="11" customWidth="1"/>
    <col min="4" max="4" width="12.375" style="11" customWidth="1"/>
    <col min="5" max="5" width="15.25" style="11" customWidth="1"/>
    <col min="6" max="6" width="11.625" style="12" customWidth="1"/>
    <col min="7" max="7" width="33.125" customWidth="1"/>
    <col min="9" max="9" width="25" customWidth="1"/>
  </cols>
  <sheetData>
    <row r="1" spans="1:9" ht="42" customHeight="1">
      <c r="A1" s="86" t="s">
        <v>157</v>
      </c>
      <c r="B1" s="86"/>
      <c r="C1" s="86"/>
      <c r="D1" s="86"/>
      <c r="E1" s="86"/>
      <c r="F1" s="86"/>
      <c r="H1" s="74" t="s">
        <v>156</v>
      </c>
      <c r="I1" s="74"/>
    </row>
    <row r="2" spans="1:9" ht="20.25">
      <c r="A2" s="87" t="s">
        <v>90</v>
      </c>
      <c r="B2" s="87"/>
      <c r="C2" s="87"/>
      <c r="D2" s="87"/>
      <c r="E2" s="87"/>
      <c r="F2" s="87"/>
      <c r="H2" s="9"/>
      <c r="I2" s="10" t="s">
        <v>154</v>
      </c>
    </row>
    <row r="3" spans="1:9" ht="21">
      <c r="A3" s="57"/>
      <c r="B3" s="58"/>
      <c r="C3" s="58"/>
      <c r="D3" s="58"/>
      <c r="E3" s="58"/>
      <c r="F3" s="58"/>
      <c r="H3" s="13"/>
      <c r="I3" s="10" t="s">
        <v>155</v>
      </c>
    </row>
    <row r="4" spans="1:9" ht="18.75">
      <c r="A4" s="88" t="s">
        <v>91</v>
      </c>
      <c r="B4" s="88"/>
      <c r="C4" s="88"/>
      <c r="D4" s="88"/>
      <c r="E4" s="88"/>
      <c r="F4" s="88"/>
    </row>
    <row r="5" spans="1:9" ht="15.75" customHeight="1">
      <c r="A5" s="85" t="s">
        <v>0</v>
      </c>
      <c r="B5" s="85"/>
      <c r="C5" s="85"/>
      <c r="D5" s="85"/>
      <c r="E5" s="85"/>
      <c r="F5" s="85"/>
      <c r="G5" s="1"/>
    </row>
    <row r="6" spans="1:9" ht="15">
      <c r="A6" s="14" t="s">
        <v>1</v>
      </c>
      <c r="B6" s="90"/>
      <c r="C6" s="90"/>
      <c r="D6" s="90"/>
      <c r="E6" s="90"/>
      <c r="F6" s="90"/>
      <c r="G6" s="1"/>
    </row>
    <row r="7" spans="1:9" ht="15">
      <c r="A7" s="14" t="s">
        <v>2</v>
      </c>
      <c r="B7" s="90"/>
      <c r="C7" s="90"/>
      <c r="D7" s="90"/>
      <c r="E7" s="90"/>
      <c r="F7" s="90"/>
      <c r="G7" s="1"/>
    </row>
    <row r="8" spans="1:9" ht="15" customHeight="1">
      <c r="A8" s="14" t="s">
        <v>3</v>
      </c>
      <c r="B8" s="91" t="s">
        <v>161</v>
      </c>
      <c r="C8" s="92"/>
      <c r="D8" s="92"/>
      <c r="E8" s="92"/>
      <c r="F8" s="93"/>
      <c r="G8" s="1"/>
    </row>
    <row r="9" spans="1:9" ht="30" customHeight="1">
      <c r="A9" s="14" t="s">
        <v>4</v>
      </c>
      <c r="B9" s="89" t="s">
        <v>5</v>
      </c>
      <c r="C9" s="89"/>
      <c r="D9" s="89"/>
      <c r="E9" s="89"/>
      <c r="F9" s="89"/>
      <c r="G9" s="1"/>
    </row>
    <row r="10" spans="1:9" ht="15">
      <c r="A10" s="83" t="s">
        <v>6</v>
      </c>
      <c r="B10" s="3" t="s">
        <v>92</v>
      </c>
      <c r="C10" s="15" t="s">
        <v>7</v>
      </c>
      <c r="G10" s="1"/>
    </row>
    <row r="11" spans="1:9" ht="15">
      <c r="A11" s="84"/>
      <c r="B11" s="4" t="s">
        <v>92</v>
      </c>
      <c r="C11" s="16" t="s">
        <v>8</v>
      </c>
      <c r="G11" s="1"/>
    </row>
    <row r="12" spans="1:9">
      <c r="A12" s="17"/>
      <c r="G12" s="1"/>
    </row>
    <row r="13" spans="1:9" ht="30" customHeight="1">
      <c r="A13" s="16" t="s">
        <v>9</v>
      </c>
      <c r="B13" s="78" t="s">
        <v>105</v>
      </c>
      <c r="C13" s="79"/>
      <c r="D13" s="79"/>
      <c r="E13" s="79"/>
      <c r="F13" s="80"/>
      <c r="G13" s="1"/>
    </row>
    <row r="14" spans="1:9" ht="15.75">
      <c r="A14" s="18" t="s">
        <v>10</v>
      </c>
      <c r="B14" s="16" t="s">
        <v>11</v>
      </c>
      <c r="C14" s="16" t="s">
        <v>110</v>
      </c>
      <c r="D14" s="16" t="s">
        <v>106</v>
      </c>
      <c r="E14" s="16" t="s">
        <v>13</v>
      </c>
      <c r="F14" s="62" t="s">
        <v>14</v>
      </c>
      <c r="G14" s="1"/>
    </row>
    <row r="15" spans="1:9" ht="15" customHeight="1">
      <c r="A15" s="20" t="s">
        <v>15</v>
      </c>
      <c r="B15" s="21" t="s">
        <v>16</v>
      </c>
      <c r="C15" s="21" t="s">
        <v>111</v>
      </c>
      <c r="D15" s="4"/>
      <c r="E15" s="61"/>
      <c r="F15" s="70">
        <f>D15/15+1*D16</f>
        <v>0</v>
      </c>
      <c r="G15" s="1"/>
    </row>
    <row r="16" spans="1:9" ht="15">
      <c r="A16" s="20" t="s">
        <v>107</v>
      </c>
      <c r="B16" s="21">
        <v>1</v>
      </c>
      <c r="C16" s="11" t="s">
        <v>116</v>
      </c>
      <c r="D16" s="4"/>
      <c r="E16" s="61"/>
      <c r="F16" s="71"/>
      <c r="G16" s="1"/>
    </row>
    <row r="17" spans="1:7" ht="15">
      <c r="A17" s="20" t="s">
        <v>17</v>
      </c>
      <c r="B17" s="21" t="s">
        <v>16</v>
      </c>
      <c r="C17" s="21" t="s">
        <v>111</v>
      </c>
      <c r="D17" s="4"/>
      <c r="E17" s="21"/>
      <c r="F17" s="75">
        <f>D17/15+1*D18</f>
        <v>0</v>
      </c>
      <c r="G17" s="1"/>
    </row>
    <row r="18" spans="1:7" ht="15">
      <c r="A18" s="20" t="s">
        <v>108</v>
      </c>
      <c r="B18" s="21">
        <v>1</v>
      </c>
      <c r="C18" s="11" t="s">
        <v>116</v>
      </c>
      <c r="D18" s="4"/>
      <c r="E18" s="21"/>
      <c r="F18" s="76"/>
      <c r="G18" s="1"/>
    </row>
    <row r="19" spans="1:7" ht="15">
      <c r="A19" s="20" t="s">
        <v>97</v>
      </c>
      <c r="B19" s="21" t="s">
        <v>16</v>
      </c>
      <c r="C19" s="21" t="s">
        <v>111</v>
      </c>
      <c r="D19" s="4"/>
      <c r="E19" s="21"/>
      <c r="F19" s="77">
        <f>D19/15+1*D20</f>
        <v>0</v>
      </c>
      <c r="G19" s="1"/>
    </row>
    <row r="20" spans="1:7" ht="15">
      <c r="A20" s="20" t="s">
        <v>109</v>
      </c>
      <c r="B20" s="21">
        <v>1</v>
      </c>
      <c r="C20" s="11" t="s">
        <v>116</v>
      </c>
      <c r="D20" s="4"/>
      <c r="E20" s="21"/>
      <c r="F20" s="76"/>
      <c r="G20" s="1"/>
    </row>
    <row r="21" spans="1:7" ht="18.75" customHeight="1">
      <c r="A21" s="20" t="s">
        <v>18</v>
      </c>
      <c r="B21" s="21" t="s">
        <v>16</v>
      </c>
      <c r="C21" s="21" t="s">
        <v>111</v>
      </c>
      <c r="D21" s="4"/>
      <c r="E21" s="21" t="s">
        <v>98</v>
      </c>
      <c r="F21" s="22">
        <f>MIN(D21/15, 20%*SUM(F15:F20))</f>
        <v>0</v>
      </c>
      <c r="G21" s="1"/>
    </row>
    <row r="22" spans="1:7" ht="15">
      <c r="A22" s="23" t="s">
        <v>19</v>
      </c>
      <c r="B22" s="24"/>
      <c r="C22" s="24"/>
      <c r="D22" s="24"/>
      <c r="E22" s="24"/>
      <c r="F22" s="22">
        <f>SUM(F15:F21)</f>
        <v>0</v>
      </c>
      <c r="G22" s="1"/>
    </row>
    <row r="23" spans="1:7" ht="15">
      <c r="A23" s="66" t="s">
        <v>95</v>
      </c>
      <c r="B23" s="21"/>
      <c r="C23" s="21"/>
      <c r="D23" s="21"/>
      <c r="E23" s="25">
        <v>32</v>
      </c>
      <c r="F23" s="22">
        <f>IF(F22 &gt; E23, E23, F22)</f>
        <v>0</v>
      </c>
      <c r="G23" s="1"/>
    </row>
    <row r="24" spans="1:7" ht="15.75">
      <c r="A24" s="18" t="s">
        <v>21</v>
      </c>
      <c r="B24" s="16" t="s">
        <v>11</v>
      </c>
      <c r="C24" s="16" t="s">
        <v>110</v>
      </c>
      <c r="D24" s="16" t="s">
        <v>106</v>
      </c>
      <c r="E24" s="16" t="s">
        <v>13</v>
      </c>
      <c r="F24" s="19" t="s">
        <v>14</v>
      </c>
      <c r="G24" s="1"/>
    </row>
    <row r="25" spans="1:7" ht="15">
      <c r="A25" s="26" t="s">
        <v>22</v>
      </c>
      <c r="B25" s="27">
        <v>2</v>
      </c>
      <c r="C25" s="27" t="s">
        <v>112</v>
      </c>
      <c r="D25" s="4"/>
      <c r="E25" s="27"/>
      <c r="F25" s="22">
        <f>B25*D25</f>
        <v>0</v>
      </c>
      <c r="G25" s="1"/>
    </row>
    <row r="26" spans="1:7" ht="15">
      <c r="A26" s="26" t="s">
        <v>23</v>
      </c>
      <c r="B26" s="27" t="s">
        <v>24</v>
      </c>
      <c r="C26" s="27" t="s">
        <v>126</v>
      </c>
      <c r="D26" s="4"/>
      <c r="E26" s="27"/>
      <c r="F26" s="22">
        <f t="shared" ref="F26:F28" si="0">2*D26</f>
        <v>0</v>
      </c>
      <c r="G26" s="1"/>
    </row>
    <row r="27" spans="1:7" ht="15">
      <c r="A27" s="26" t="s">
        <v>25</v>
      </c>
      <c r="B27" s="27" t="s">
        <v>24</v>
      </c>
      <c r="C27" s="27" t="s">
        <v>126</v>
      </c>
      <c r="D27" s="4"/>
      <c r="E27" s="27"/>
      <c r="F27" s="22">
        <f t="shared" si="0"/>
        <v>0</v>
      </c>
      <c r="G27" s="1"/>
    </row>
    <row r="28" spans="1:7" ht="15">
      <c r="A28" s="26" t="s">
        <v>26</v>
      </c>
      <c r="B28" s="27" t="s">
        <v>24</v>
      </c>
      <c r="C28" s="27" t="s">
        <v>126</v>
      </c>
      <c r="D28" s="4"/>
      <c r="E28" s="27"/>
      <c r="F28" s="22">
        <f t="shared" si="0"/>
        <v>0</v>
      </c>
      <c r="G28" s="1"/>
    </row>
    <row r="29" spans="1:7" ht="15">
      <c r="A29" s="26" t="s">
        <v>27</v>
      </c>
      <c r="B29" s="27">
        <v>1</v>
      </c>
      <c r="C29" s="27" t="s">
        <v>112</v>
      </c>
      <c r="D29" s="4"/>
      <c r="E29" s="27"/>
      <c r="F29" s="22">
        <f t="shared" ref="F29:F35" si="1">B29*D29</f>
        <v>0</v>
      </c>
      <c r="G29" s="1"/>
    </row>
    <row r="30" spans="1:7" ht="15">
      <c r="A30" s="26" t="s">
        <v>28</v>
      </c>
      <c r="B30" s="27">
        <v>3</v>
      </c>
      <c r="C30" s="27" t="s">
        <v>112</v>
      </c>
      <c r="D30" s="4"/>
      <c r="E30" s="27"/>
      <c r="F30" s="22">
        <f t="shared" si="1"/>
        <v>0</v>
      </c>
      <c r="G30" s="1"/>
    </row>
    <row r="31" spans="1:7" ht="15">
      <c r="A31" s="26" t="s">
        <v>29</v>
      </c>
      <c r="B31" s="27">
        <v>2</v>
      </c>
      <c r="C31" s="27" t="s">
        <v>112</v>
      </c>
      <c r="D31" s="4"/>
      <c r="E31" s="27"/>
      <c r="F31" s="22">
        <f t="shared" si="1"/>
        <v>0</v>
      </c>
      <c r="G31" s="1"/>
    </row>
    <row r="32" spans="1:7" ht="15">
      <c r="A32" s="26" t="s">
        <v>30</v>
      </c>
      <c r="B32" s="27">
        <v>4</v>
      </c>
      <c r="C32" s="27" t="s">
        <v>112</v>
      </c>
      <c r="D32" s="4"/>
      <c r="E32" s="27"/>
      <c r="F32" s="22">
        <f t="shared" si="1"/>
        <v>0</v>
      </c>
      <c r="G32" s="1"/>
    </row>
    <row r="33" spans="1:8" ht="15">
      <c r="A33" s="26" t="s">
        <v>31</v>
      </c>
      <c r="B33" s="27">
        <v>0.25</v>
      </c>
      <c r="C33" s="27" t="s">
        <v>112</v>
      </c>
      <c r="D33" s="4"/>
      <c r="E33" s="27"/>
      <c r="F33" s="22">
        <f t="shared" si="1"/>
        <v>0</v>
      </c>
      <c r="G33" s="1"/>
    </row>
    <row r="34" spans="1:8" ht="15">
      <c r="A34" s="26" t="s">
        <v>32</v>
      </c>
      <c r="B34" s="27">
        <v>0.25</v>
      </c>
      <c r="C34" s="27" t="s">
        <v>112</v>
      </c>
      <c r="D34" s="4"/>
      <c r="E34" s="27"/>
      <c r="F34" s="22">
        <f t="shared" si="1"/>
        <v>0</v>
      </c>
      <c r="G34" s="1"/>
    </row>
    <row r="35" spans="1:8" ht="15">
      <c r="A35" s="26" t="s">
        <v>33</v>
      </c>
      <c r="B35" s="27">
        <v>1</v>
      </c>
      <c r="C35" s="27" t="s">
        <v>112</v>
      </c>
      <c r="D35" s="4"/>
      <c r="E35" s="27"/>
      <c r="F35" s="22">
        <f t="shared" si="1"/>
        <v>0</v>
      </c>
      <c r="G35" s="1"/>
    </row>
    <row r="36" spans="1:8" ht="15">
      <c r="A36" s="26" t="s">
        <v>34</v>
      </c>
      <c r="B36" s="11" t="s">
        <v>166</v>
      </c>
      <c r="C36" s="27" t="s">
        <v>115</v>
      </c>
      <c r="D36" s="68"/>
      <c r="E36" s="69"/>
      <c r="F36" s="64"/>
      <c r="G36" s="1"/>
    </row>
    <row r="37" spans="1:8" ht="15">
      <c r="A37" s="29" t="s">
        <v>19</v>
      </c>
      <c r="B37" s="30"/>
      <c r="C37" s="30"/>
      <c r="D37" s="30"/>
      <c r="E37" s="30"/>
      <c r="F37" s="22">
        <f>SUM(F25:F36)</f>
        <v>0</v>
      </c>
      <c r="G37" s="1"/>
    </row>
    <row r="38" spans="1:8" ht="15">
      <c r="A38" s="66" t="s">
        <v>95</v>
      </c>
      <c r="B38" s="27"/>
      <c r="C38" s="27"/>
      <c r="D38" s="27"/>
      <c r="E38" s="31">
        <v>32</v>
      </c>
      <c r="F38" s="22">
        <f>IF(F37 &gt; E38, E38, F37)</f>
        <v>0</v>
      </c>
      <c r="G38" s="1"/>
    </row>
    <row r="39" spans="1:8" ht="15.75">
      <c r="A39" s="18" t="s">
        <v>35</v>
      </c>
      <c r="B39" s="16" t="s">
        <v>11</v>
      </c>
      <c r="C39" s="16" t="s">
        <v>110</v>
      </c>
      <c r="D39" s="16" t="s">
        <v>106</v>
      </c>
      <c r="E39" s="16" t="s">
        <v>13</v>
      </c>
      <c r="F39" s="19" t="s">
        <v>14</v>
      </c>
      <c r="G39" s="1"/>
    </row>
    <row r="40" spans="1:8" ht="15">
      <c r="A40" s="26" t="s">
        <v>36</v>
      </c>
      <c r="B40" s="27">
        <v>4</v>
      </c>
      <c r="C40" s="27" t="s">
        <v>113</v>
      </c>
      <c r="D40" s="4"/>
      <c r="E40" s="27"/>
      <c r="F40" s="22">
        <f t="shared" ref="F40:F48" si="2">B40*D40</f>
        <v>0</v>
      </c>
      <c r="G40" s="1"/>
    </row>
    <row r="41" spans="1:8" ht="15">
      <c r="A41" s="26" t="s">
        <v>37</v>
      </c>
      <c r="B41" s="27">
        <v>3</v>
      </c>
      <c r="C41" s="27" t="s">
        <v>113</v>
      </c>
      <c r="D41" s="4"/>
      <c r="E41" s="27"/>
      <c r="F41" s="22">
        <f t="shared" si="2"/>
        <v>0</v>
      </c>
      <c r="G41" s="1"/>
    </row>
    <row r="42" spans="1:8" ht="15">
      <c r="A42" s="26" t="s">
        <v>99</v>
      </c>
      <c r="B42" s="27">
        <v>2</v>
      </c>
      <c r="C42" s="27" t="s">
        <v>113</v>
      </c>
      <c r="D42" s="4"/>
      <c r="E42" s="27"/>
      <c r="F42" s="55">
        <f t="shared" si="2"/>
        <v>0</v>
      </c>
      <c r="G42" s="1"/>
    </row>
    <row r="43" spans="1:8" ht="15">
      <c r="A43" s="26" t="s">
        <v>100</v>
      </c>
      <c r="B43" s="27">
        <v>4</v>
      </c>
      <c r="C43" s="27" t="s">
        <v>113</v>
      </c>
      <c r="D43" s="4"/>
      <c r="E43" s="59"/>
      <c r="F43" s="55">
        <f t="shared" si="2"/>
        <v>0</v>
      </c>
      <c r="G43" s="1"/>
    </row>
    <row r="44" spans="1:8" ht="15">
      <c r="A44" s="26" t="s">
        <v>101</v>
      </c>
      <c r="B44" s="27">
        <v>3</v>
      </c>
      <c r="C44" s="27" t="s">
        <v>113</v>
      </c>
      <c r="D44" s="4"/>
      <c r="E44" s="59"/>
      <c r="F44" s="55">
        <f t="shared" si="2"/>
        <v>0</v>
      </c>
      <c r="G44" s="1"/>
    </row>
    <row r="45" spans="1:8" ht="15">
      <c r="A45" s="26" t="s">
        <v>102</v>
      </c>
      <c r="B45" s="27">
        <v>2</v>
      </c>
      <c r="C45" s="27" t="s">
        <v>113</v>
      </c>
      <c r="D45" s="4"/>
      <c r="E45" s="59"/>
      <c r="F45" s="65">
        <f t="shared" si="2"/>
        <v>0</v>
      </c>
      <c r="G45" s="1"/>
    </row>
    <row r="46" spans="1:8" ht="15">
      <c r="A46" s="26" t="s">
        <v>103</v>
      </c>
      <c r="B46" s="32" t="s">
        <v>114</v>
      </c>
      <c r="C46" s="27" t="s">
        <v>115</v>
      </c>
      <c r="D46" s="27"/>
      <c r="E46" s="27">
        <v>4</v>
      </c>
      <c r="F46" s="64"/>
      <c r="G46" s="1"/>
      <c r="H46" s="33"/>
    </row>
    <row r="47" spans="1:8" ht="15">
      <c r="A47" s="26" t="s">
        <v>38</v>
      </c>
      <c r="B47" s="27">
        <v>2</v>
      </c>
      <c r="C47" s="27" t="s">
        <v>113</v>
      </c>
      <c r="D47" s="4"/>
      <c r="E47" s="59"/>
      <c r="F47" s="65">
        <f t="shared" si="2"/>
        <v>0</v>
      </c>
      <c r="G47" s="1"/>
    </row>
    <row r="48" spans="1:8" ht="15">
      <c r="A48" s="26" t="s">
        <v>39</v>
      </c>
      <c r="B48" s="27">
        <v>4</v>
      </c>
      <c r="C48" s="27" t="s">
        <v>113</v>
      </c>
      <c r="D48" s="4"/>
      <c r="E48" s="59"/>
      <c r="F48" s="65">
        <f t="shared" si="2"/>
        <v>0</v>
      </c>
      <c r="G48" s="1"/>
    </row>
    <row r="49" spans="1:7" ht="12" customHeight="1">
      <c r="A49" s="26" t="s">
        <v>167</v>
      </c>
      <c r="B49" s="27">
        <v>2</v>
      </c>
      <c r="C49" s="27" t="s">
        <v>113</v>
      </c>
      <c r="D49" s="4"/>
      <c r="E49" s="27">
        <v>4</v>
      </c>
      <c r="F49" s="22">
        <f t="shared" ref="F49:F54" si="3">IF(1*D49 &gt; E49, E49, 1*D49)</f>
        <v>0</v>
      </c>
      <c r="G49" s="1"/>
    </row>
    <row r="50" spans="1:7" ht="12.75" customHeight="1">
      <c r="A50" s="26" t="s">
        <v>168</v>
      </c>
      <c r="B50" s="27">
        <v>1</v>
      </c>
      <c r="C50" s="27" t="s">
        <v>113</v>
      </c>
      <c r="D50" s="4"/>
      <c r="E50" s="27">
        <v>2</v>
      </c>
      <c r="F50" s="22">
        <f t="shared" si="3"/>
        <v>0</v>
      </c>
      <c r="G50" s="1"/>
    </row>
    <row r="51" spans="1:7" ht="15">
      <c r="A51" s="26" t="s">
        <v>169</v>
      </c>
      <c r="B51" s="27">
        <v>0.25</v>
      </c>
      <c r="C51" s="27" t="s">
        <v>113</v>
      </c>
      <c r="D51" s="4"/>
      <c r="E51" s="27">
        <v>1</v>
      </c>
      <c r="F51" s="22">
        <f t="shared" si="3"/>
        <v>0</v>
      </c>
      <c r="G51" s="1"/>
    </row>
    <row r="52" spans="1:7" ht="15">
      <c r="A52" s="26" t="s">
        <v>40</v>
      </c>
      <c r="B52" s="27">
        <v>0.5</v>
      </c>
      <c r="C52" s="27" t="s">
        <v>113</v>
      </c>
      <c r="D52" s="4"/>
      <c r="E52" s="27">
        <v>2</v>
      </c>
      <c r="F52" s="22">
        <f t="shared" si="3"/>
        <v>0</v>
      </c>
      <c r="G52" s="1"/>
    </row>
    <row r="53" spans="1:7" ht="15">
      <c r="A53" s="26" t="s">
        <v>41</v>
      </c>
      <c r="B53" s="27">
        <v>0.5</v>
      </c>
      <c r="C53" s="27" t="s">
        <v>113</v>
      </c>
      <c r="D53" s="4"/>
      <c r="E53" s="27">
        <v>2</v>
      </c>
      <c r="F53" s="22">
        <f t="shared" si="3"/>
        <v>0</v>
      </c>
      <c r="G53" s="1"/>
    </row>
    <row r="54" spans="1:7" ht="15">
      <c r="A54" s="26" t="s">
        <v>42</v>
      </c>
      <c r="B54" s="27">
        <v>0.5</v>
      </c>
      <c r="C54" s="27" t="s">
        <v>113</v>
      </c>
      <c r="D54" s="4"/>
      <c r="E54" s="27">
        <v>2</v>
      </c>
      <c r="F54" s="22">
        <f t="shared" si="3"/>
        <v>0</v>
      </c>
      <c r="G54" s="1"/>
    </row>
    <row r="55" spans="1:7" ht="15">
      <c r="A55" s="29" t="s">
        <v>19</v>
      </c>
      <c r="B55" s="30"/>
      <c r="C55" s="30"/>
      <c r="D55" s="30"/>
      <c r="E55" s="30"/>
      <c r="F55" s="28">
        <f>SUM(F40:F54)</f>
        <v>0</v>
      </c>
      <c r="G55" s="1"/>
    </row>
    <row r="56" spans="1:7" ht="15">
      <c r="A56" s="66" t="s">
        <v>95</v>
      </c>
      <c r="B56" s="27"/>
      <c r="C56" s="27"/>
      <c r="D56" s="27"/>
      <c r="E56" s="31">
        <v>32</v>
      </c>
      <c r="F56" s="28">
        <f>IF(F55 &gt; E56, E56, F55)</f>
        <v>0</v>
      </c>
      <c r="G56" s="1"/>
    </row>
    <row r="57" spans="1:7" ht="15.75">
      <c r="A57" s="18" t="s">
        <v>43</v>
      </c>
      <c r="B57" s="16" t="s">
        <v>11</v>
      </c>
      <c r="C57" s="16" t="s">
        <v>110</v>
      </c>
      <c r="D57" s="16" t="s">
        <v>106</v>
      </c>
      <c r="E57" s="16" t="s">
        <v>13</v>
      </c>
      <c r="F57" s="19" t="s">
        <v>14</v>
      </c>
      <c r="G57" s="1"/>
    </row>
    <row r="58" spans="1:7" ht="15">
      <c r="A58" s="26" t="s">
        <v>44</v>
      </c>
      <c r="B58" s="27" t="s">
        <v>45</v>
      </c>
      <c r="C58" s="27" t="s">
        <v>117</v>
      </c>
      <c r="D58" s="5"/>
      <c r="E58" s="27"/>
      <c r="F58" s="22">
        <f>(D58/ 12)*4</f>
        <v>0</v>
      </c>
      <c r="G58" s="1"/>
    </row>
    <row r="59" spans="1:7" ht="15">
      <c r="A59" s="26" t="s">
        <v>171</v>
      </c>
      <c r="B59" s="27" t="s">
        <v>46</v>
      </c>
      <c r="C59" s="27" t="s">
        <v>170</v>
      </c>
      <c r="D59" s="5"/>
      <c r="E59" s="27">
        <v>2</v>
      </c>
      <c r="F59" s="22">
        <f>IF(1*D59 &gt; E59, E59, 1*D59)</f>
        <v>0</v>
      </c>
      <c r="G59" s="1"/>
    </row>
    <row r="60" spans="1:7" ht="15">
      <c r="A60" s="26" t="s">
        <v>47</v>
      </c>
      <c r="B60" s="27" t="s">
        <v>24</v>
      </c>
      <c r="C60" s="27" t="s">
        <v>117</v>
      </c>
      <c r="D60" s="5"/>
      <c r="E60" s="27"/>
      <c r="F60" s="55">
        <f>(D60/ 12)*2</f>
        <v>0</v>
      </c>
      <c r="G60" s="1"/>
    </row>
    <row r="61" spans="1:7" ht="15">
      <c r="A61" s="26" t="s">
        <v>118</v>
      </c>
      <c r="B61" s="27" t="s">
        <v>48</v>
      </c>
      <c r="C61" s="27" t="s">
        <v>122</v>
      </c>
      <c r="D61" s="5"/>
      <c r="E61" s="59">
        <v>2</v>
      </c>
      <c r="F61" s="70">
        <f>IF(1*D61 &gt; E61, E61, 1*D61)+IF(1*D62 &gt; E62, E62, 1*D62)</f>
        <v>0</v>
      </c>
      <c r="G61" s="1"/>
    </row>
    <row r="62" spans="1:7" ht="15">
      <c r="A62" s="26" t="s">
        <v>119</v>
      </c>
      <c r="B62" s="27" t="s">
        <v>48</v>
      </c>
      <c r="C62" s="27" t="s">
        <v>122</v>
      </c>
      <c r="D62" s="5"/>
      <c r="E62" s="59">
        <v>2</v>
      </c>
      <c r="F62" s="71"/>
      <c r="G62" s="1"/>
    </row>
    <row r="63" spans="1:7" ht="15">
      <c r="A63" s="26" t="s">
        <v>120</v>
      </c>
      <c r="B63" s="27" t="s">
        <v>49</v>
      </c>
      <c r="C63" s="27" t="s">
        <v>123</v>
      </c>
      <c r="D63" s="5"/>
      <c r="E63" s="59">
        <v>2</v>
      </c>
      <c r="F63" s="70">
        <f>IF(1*D63 &gt; E63, E63, 1*D63)+IF(1*D64 &gt; E64, E64, 1*D64)</f>
        <v>0</v>
      </c>
      <c r="G63" s="1"/>
    </row>
    <row r="64" spans="1:7" ht="15">
      <c r="A64" s="26" t="s">
        <v>121</v>
      </c>
      <c r="B64" s="27" t="s">
        <v>49</v>
      </c>
      <c r="C64" s="27" t="s">
        <v>123</v>
      </c>
      <c r="D64" s="5"/>
      <c r="E64" s="59">
        <v>2</v>
      </c>
      <c r="F64" s="71"/>
      <c r="G64" s="1"/>
    </row>
    <row r="65" spans="1:7" ht="15">
      <c r="A65" s="29" t="s">
        <v>19</v>
      </c>
      <c r="B65" s="30"/>
      <c r="C65" s="30"/>
      <c r="D65" s="30"/>
      <c r="E65" s="30"/>
      <c r="F65" s="56">
        <f>SUM(F58:F64)</f>
        <v>0</v>
      </c>
      <c r="G65" s="1"/>
    </row>
    <row r="66" spans="1:7" ht="15.75">
      <c r="A66" s="18" t="s">
        <v>50</v>
      </c>
      <c r="B66" s="16" t="s">
        <v>11</v>
      </c>
      <c r="C66" s="16"/>
      <c r="D66" s="16"/>
      <c r="E66" s="16" t="s">
        <v>13</v>
      </c>
      <c r="F66" s="19" t="s">
        <v>14</v>
      </c>
      <c r="G66" s="1"/>
    </row>
    <row r="67" spans="1:7" ht="15">
      <c r="A67" s="26" t="s">
        <v>51</v>
      </c>
      <c r="B67" s="27" t="s">
        <v>45</v>
      </c>
      <c r="C67" s="27" t="s">
        <v>117</v>
      </c>
      <c r="D67" s="5"/>
      <c r="E67" s="27"/>
      <c r="F67" s="22">
        <f>(D67/ 12)*4</f>
        <v>0</v>
      </c>
      <c r="G67" s="1"/>
    </row>
    <row r="68" spans="1:7" ht="15">
      <c r="A68" s="26" t="s">
        <v>52</v>
      </c>
      <c r="B68" s="27" t="s">
        <v>24</v>
      </c>
      <c r="C68" s="27" t="s">
        <v>117</v>
      </c>
      <c r="D68" s="5"/>
      <c r="E68" s="27"/>
      <c r="F68" s="22">
        <f>(D68/ 12)*2</f>
        <v>0</v>
      </c>
      <c r="G68" s="1"/>
    </row>
    <row r="69" spans="1:7" ht="15">
      <c r="A69" s="29" t="s">
        <v>19</v>
      </c>
      <c r="B69" s="30"/>
      <c r="C69" s="30"/>
      <c r="D69" s="30"/>
      <c r="E69" s="30"/>
      <c r="F69" s="22">
        <f>SUM(F67:F68)</f>
        <v>0</v>
      </c>
      <c r="G69" s="1"/>
    </row>
    <row r="70" spans="1:7" ht="19.5" customHeight="1">
      <c r="A70" s="67" t="s">
        <v>96</v>
      </c>
      <c r="B70" s="27"/>
      <c r="C70" s="27"/>
      <c r="D70" s="27"/>
      <c r="E70" s="31">
        <v>32</v>
      </c>
      <c r="F70" s="22">
        <f>IF(F65+F69 &gt; E70, E70, F65+F69)</f>
        <v>0</v>
      </c>
      <c r="G70" s="1"/>
    </row>
    <row r="71" spans="1:7" ht="15.75">
      <c r="A71" s="18" t="s">
        <v>53</v>
      </c>
      <c r="B71" s="16" t="s">
        <v>11</v>
      </c>
      <c r="C71" s="16" t="s">
        <v>110</v>
      </c>
      <c r="D71" s="16" t="s">
        <v>106</v>
      </c>
      <c r="E71" s="16" t="s">
        <v>13</v>
      </c>
      <c r="F71" s="19" t="s">
        <v>14</v>
      </c>
      <c r="G71" s="1"/>
    </row>
    <row r="72" spans="1:7" ht="15">
      <c r="A72" s="26" t="s">
        <v>54</v>
      </c>
      <c r="B72" s="27" t="s">
        <v>55</v>
      </c>
      <c r="C72" s="27" t="s">
        <v>117</v>
      </c>
      <c r="D72" s="5"/>
      <c r="E72" s="27"/>
      <c r="F72" s="22">
        <f>(D72/ 12)*15</f>
        <v>0</v>
      </c>
      <c r="G72" s="1"/>
    </row>
    <row r="73" spans="1:7" ht="15">
      <c r="A73" s="26" t="s">
        <v>56</v>
      </c>
      <c r="B73" s="27" t="s">
        <v>57</v>
      </c>
      <c r="C73" s="27" t="s">
        <v>117</v>
      </c>
      <c r="D73" s="5"/>
      <c r="E73" s="27"/>
      <c r="F73" s="22">
        <f>(D73/ 12)*10</f>
        <v>0</v>
      </c>
      <c r="G73" s="1"/>
    </row>
    <row r="74" spans="1:7" ht="15">
      <c r="A74" s="26" t="s">
        <v>58</v>
      </c>
      <c r="B74" s="27" t="s">
        <v>59</v>
      </c>
      <c r="C74" s="27" t="s">
        <v>117</v>
      </c>
      <c r="D74" s="5"/>
      <c r="E74" s="27"/>
      <c r="F74" s="22">
        <f>(D74/ 12)*6</f>
        <v>0</v>
      </c>
      <c r="G74" s="1"/>
    </row>
    <row r="75" spans="1:7" ht="30">
      <c r="A75" s="26" t="s">
        <v>60</v>
      </c>
      <c r="B75" s="27" t="s">
        <v>45</v>
      </c>
      <c r="C75" s="27" t="s">
        <v>117</v>
      </c>
      <c r="D75" s="5"/>
      <c r="E75" s="27"/>
      <c r="F75" s="22">
        <f>(D75/ 12)*4</f>
        <v>0</v>
      </c>
      <c r="G75" s="1"/>
    </row>
    <row r="76" spans="1:7" ht="15">
      <c r="A76" s="26" t="s">
        <v>61</v>
      </c>
      <c r="B76" s="27" t="s">
        <v>45</v>
      </c>
      <c r="C76" s="27" t="s">
        <v>117</v>
      </c>
      <c r="D76" s="5"/>
      <c r="E76" s="27"/>
      <c r="F76" s="22">
        <f>(D76/ 12)*4</f>
        <v>0</v>
      </c>
      <c r="G76" s="1"/>
    </row>
    <row r="77" spans="1:7" ht="30">
      <c r="A77" s="26" t="s">
        <v>62</v>
      </c>
      <c r="B77" s="27" t="s">
        <v>24</v>
      </c>
      <c r="C77" s="27" t="s">
        <v>117</v>
      </c>
      <c r="D77" s="5"/>
      <c r="E77" s="27"/>
      <c r="F77" s="22">
        <f>(D77/ 12)*2</f>
        <v>0</v>
      </c>
      <c r="G77" s="1"/>
    </row>
    <row r="78" spans="1:7" ht="15">
      <c r="A78" s="26" t="s">
        <v>63</v>
      </c>
      <c r="B78" s="27" t="s">
        <v>24</v>
      </c>
      <c r="C78" s="27" t="s">
        <v>117</v>
      </c>
      <c r="D78" s="5"/>
      <c r="E78" s="27"/>
      <c r="F78" s="22">
        <f>(D78/ 12)*2</f>
        <v>0</v>
      </c>
      <c r="G78" s="1"/>
    </row>
    <row r="79" spans="1:7" ht="30">
      <c r="A79" s="26" t="s">
        <v>64</v>
      </c>
      <c r="B79" s="27" t="s">
        <v>65</v>
      </c>
      <c r="C79" s="27" t="s">
        <v>125</v>
      </c>
      <c r="D79" s="5"/>
      <c r="E79" s="27"/>
      <c r="F79" s="22">
        <f>2*D79</f>
        <v>0</v>
      </c>
      <c r="G79" s="1"/>
    </row>
    <row r="80" spans="1:7" ht="30">
      <c r="A80" s="34" t="s">
        <v>88</v>
      </c>
      <c r="B80" s="35">
        <v>0.5</v>
      </c>
      <c r="C80" s="27" t="s">
        <v>125</v>
      </c>
      <c r="D80" s="6"/>
      <c r="E80" s="35">
        <v>2</v>
      </c>
      <c r="F80" s="22">
        <f>IF(0.5*D80 &gt; E80, E80, 0.5*D80)</f>
        <v>0</v>
      </c>
      <c r="G80" s="1"/>
    </row>
    <row r="81" spans="1:7" ht="15">
      <c r="A81" s="29" t="s">
        <v>19</v>
      </c>
      <c r="B81" s="30"/>
      <c r="C81" s="30"/>
      <c r="D81" s="30"/>
      <c r="E81" s="30"/>
      <c r="F81" s="22">
        <f>SUM(F72:F80)</f>
        <v>0</v>
      </c>
      <c r="G81" s="1"/>
    </row>
    <row r="82" spans="1:7" ht="15">
      <c r="A82" s="66" t="s">
        <v>20</v>
      </c>
      <c r="B82" s="27"/>
      <c r="C82" s="27"/>
      <c r="D82" s="27"/>
      <c r="E82" s="31">
        <v>26</v>
      </c>
      <c r="F82" s="22">
        <f>IF(F81 &gt; E82, E82, F81)</f>
        <v>0</v>
      </c>
      <c r="G82" s="1"/>
    </row>
    <row r="83" spans="1:7" ht="15.75">
      <c r="A83" s="18" t="s">
        <v>66</v>
      </c>
      <c r="B83" s="16" t="s">
        <v>11</v>
      </c>
      <c r="C83" s="16" t="s">
        <v>110</v>
      </c>
      <c r="D83" s="16" t="s">
        <v>106</v>
      </c>
      <c r="E83" s="16" t="s">
        <v>13</v>
      </c>
      <c r="F83" s="19" t="s">
        <v>14</v>
      </c>
      <c r="G83" s="1"/>
    </row>
    <row r="84" spans="1:7" ht="15">
      <c r="A84" s="26" t="s">
        <v>67</v>
      </c>
      <c r="B84" s="27" t="s">
        <v>68</v>
      </c>
      <c r="C84" s="27" t="s">
        <v>117</v>
      </c>
      <c r="D84" s="5"/>
      <c r="E84" s="27"/>
      <c r="F84" s="22">
        <f>(D84/ 12)*3</f>
        <v>0</v>
      </c>
      <c r="G84" s="1"/>
    </row>
    <row r="85" spans="1:7" ht="15">
      <c r="A85" s="26" t="s">
        <v>69</v>
      </c>
      <c r="B85" s="27" t="s">
        <v>24</v>
      </c>
      <c r="C85" s="27" t="s">
        <v>117</v>
      </c>
      <c r="D85" s="5"/>
      <c r="E85" s="27"/>
      <c r="F85" s="22">
        <f>(D85/ 12)*2</f>
        <v>0</v>
      </c>
      <c r="G85" s="1"/>
    </row>
    <row r="86" spans="1:7" ht="15">
      <c r="A86" s="26" t="s">
        <v>70</v>
      </c>
      <c r="B86" s="27" t="s">
        <v>49</v>
      </c>
      <c r="C86" s="27" t="s">
        <v>117</v>
      </c>
      <c r="D86" s="5"/>
      <c r="E86" s="27"/>
      <c r="F86" s="22">
        <f>(D86/ 12)</f>
        <v>0</v>
      </c>
      <c r="G86" s="1"/>
    </row>
    <row r="87" spans="1:7" ht="15">
      <c r="A87" s="26" t="s">
        <v>71</v>
      </c>
      <c r="B87" s="27" t="s">
        <v>72</v>
      </c>
      <c r="C87" s="27" t="s">
        <v>117</v>
      </c>
      <c r="D87" s="5"/>
      <c r="E87" s="27"/>
      <c r="F87" s="22">
        <f>(D87/ 12)*0.5</f>
        <v>0</v>
      </c>
      <c r="G87" s="1"/>
    </row>
    <row r="88" spans="1:7" ht="15">
      <c r="A88" s="26" t="s">
        <v>73</v>
      </c>
      <c r="B88" s="27" t="s">
        <v>74</v>
      </c>
      <c r="C88" s="27" t="s">
        <v>117</v>
      </c>
      <c r="D88" s="5"/>
      <c r="E88" s="27"/>
      <c r="F88" s="22">
        <f>(D88/ 12)*8</f>
        <v>0</v>
      </c>
      <c r="G88" s="1"/>
    </row>
    <row r="89" spans="1:7" ht="15">
      <c r="A89" s="26" t="s">
        <v>75</v>
      </c>
      <c r="B89" s="27" t="s">
        <v>49</v>
      </c>
      <c r="C89" s="27" t="s">
        <v>117</v>
      </c>
      <c r="D89" s="5"/>
      <c r="E89" s="27"/>
      <c r="F89" s="22">
        <f>(D89/ 12)</f>
        <v>0</v>
      </c>
      <c r="G89" s="1"/>
    </row>
    <row r="90" spans="1:7" ht="15">
      <c r="A90" s="26" t="s">
        <v>76</v>
      </c>
      <c r="B90" s="27" t="s">
        <v>49</v>
      </c>
      <c r="C90" s="27" t="s">
        <v>117</v>
      </c>
      <c r="D90" s="5"/>
      <c r="E90" s="27"/>
      <c r="F90" s="22">
        <f>(D90/ 12)</f>
        <v>0</v>
      </c>
      <c r="G90" s="1"/>
    </row>
    <row r="91" spans="1:7" ht="15">
      <c r="A91" s="26" t="s">
        <v>77</v>
      </c>
      <c r="B91" s="27" t="s">
        <v>49</v>
      </c>
      <c r="C91" s="27" t="s">
        <v>117</v>
      </c>
      <c r="D91" s="5"/>
      <c r="E91" s="27"/>
      <c r="F91" s="22">
        <f>(D91/ 12)</f>
        <v>0</v>
      </c>
      <c r="G91" s="1"/>
    </row>
    <row r="92" spans="1:7" ht="15">
      <c r="A92" s="26" t="s">
        <v>78</v>
      </c>
      <c r="B92" s="27" t="s">
        <v>79</v>
      </c>
      <c r="C92" s="27" t="s">
        <v>122</v>
      </c>
      <c r="D92" s="5"/>
      <c r="E92" s="27">
        <v>1</v>
      </c>
      <c r="F92" s="22">
        <f>IF(0.5*D92 &gt; E92, E92, 0.5*D92)</f>
        <v>0</v>
      </c>
      <c r="G92" s="1"/>
    </row>
    <row r="93" spans="1:7" ht="15">
      <c r="A93" s="29" t="s">
        <v>19</v>
      </c>
      <c r="B93" s="30"/>
      <c r="C93" s="30"/>
      <c r="D93" s="30"/>
      <c r="E93" s="30"/>
      <c r="F93" s="22">
        <f>SUM(F84:F92)</f>
        <v>0</v>
      </c>
      <c r="G93" s="1"/>
    </row>
    <row r="94" spans="1:7" ht="15">
      <c r="A94" s="66" t="s">
        <v>20</v>
      </c>
      <c r="B94" s="27"/>
      <c r="C94" s="27"/>
      <c r="D94" s="27"/>
      <c r="E94" s="31">
        <v>20</v>
      </c>
      <c r="F94" s="22">
        <f>IF(F93 &gt; E94, E94, F93)</f>
        <v>0</v>
      </c>
      <c r="G94" s="1"/>
    </row>
    <row r="95" spans="1:7" ht="15.75">
      <c r="A95" s="18" t="s">
        <v>80</v>
      </c>
      <c r="B95" s="16" t="s">
        <v>11</v>
      </c>
      <c r="C95" s="16" t="s">
        <v>110</v>
      </c>
      <c r="D95" s="16" t="s">
        <v>106</v>
      </c>
      <c r="E95" s="16" t="s">
        <v>13</v>
      </c>
      <c r="F95" s="19" t="s">
        <v>14</v>
      </c>
      <c r="G95" s="1"/>
    </row>
    <row r="96" spans="1:7" ht="15">
      <c r="A96" s="26" t="s">
        <v>172</v>
      </c>
      <c r="B96" s="27">
        <v>1.5</v>
      </c>
      <c r="C96" s="27" t="s">
        <v>127</v>
      </c>
      <c r="D96" s="5"/>
      <c r="E96" s="27"/>
      <c r="F96" s="22">
        <f>D96*B96</f>
        <v>0</v>
      </c>
      <c r="G96" s="1"/>
    </row>
    <row r="97" spans="1:7" ht="15">
      <c r="A97" s="26" t="s">
        <v>81</v>
      </c>
      <c r="B97" s="27">
        <v>1</v>
      </c>
      <c r="C97" s="27" t="s">
        <v>127</v>
      </c>
      <c r="D97" s="5"/>
      <c r="E97" s="27"/>
      <c r="F97" s="22">
        <f t="shared" ref="F97:F99" si="4">D97*B97</f>
        <v>0</v>
      </c>
      <c r="G97" s="1"/>
    </row>
    <row r="98" spans="1:7" ht="15">
      <c r="A98" s="26" t="s">
        <v>82</v>
      </c>
      <c r="B98" s="27">
        <v>0.5</v>
      </c>
      <c r="C98" s="27" t="s">
        <v>127</v>
      </c>
      <c r="D98" s="5"/>
      <c r="E98" s="27"/>
      <c r="F98" s="22">
        <f t="shared" si="4"/>
        <v>0</v>
      </c>
      <c r="G98" s="1"/>
    </row>
    <row r="99" spans="1:7" ht="15">
      <c r="A99" s="26" t="s">
        <v>83</v>
      </c>
      <c r="B99" s="27">
        <v>0.5</v>
      </c>
      <c r="C99" s="27" t="s">
        <v>127</v>
      </c>
      <c r="D99" s="5"/>
      <c r="E99" s="27"/>
      <c r="F99" s="22">
        <f t="shared" si="4"/>
        <v>0</v>
      </c>
      <c r="G99" s="1"/>
    </row>
    <row r="100" spans="1:7" ht="15">
      <c r="A100" s="34" t="s">
        <v>89</v>
      </c>
      <c r="B100" s="35">
        <v>0.5</v>
      </c>
      <c r="C100" s="27" t="s">
        <v>128</v>
      </c>
      <c r="D100" s="6"/>
      <c r="E100" s="35">
        <v>4</v>
      </c>
      <c r="F100" s="55">
        <f>IF(0.5*D100 &gt; E100, E100, 0.5*D100)</f>
        <v>0</v>
      </c>
      <c r="G100" s="1"/>
    </row>
    <row r="101" spans="1:7" ht="15">
      <c r="A101" s="26" t="s">
        <v>129</v>
      </c>
      <c r="B101" s="27">
        <v>0.25</v>
      </c>
      <c r="C101" s="27" t="s">
        <v>128</v>
      </c>
      <c r="D101" s="5"/>
      <c r="E101" s="60">
        <v>4</v>
      </c>
      <c r="F101" s="70">
        <f>IF(0.25*D101 &gt; E101, E101, 0.25*D101)+IF(0.25*D102 &gt; E102, E102, 0.25*D102)</f>
        <v>0</v>
      </c>
      <c r="G101" s="1"/>
    </row>
    <row r="102" spans="1:7" ht="15">
      <c r="A102" s="26" t="s">
        <v>130</v>
      </c>
      <c r="B102" s="27">
        <v>0.25</v>
      </c>
      <c r="C102" s="27" t="s">
        <v>128</v>
      </c>
      <c r="D102" s="6"/>
      <c r="E102" s="60">
        <v>4</v>
      </c>
      <c r="F102" s="71"/>
      <c r="G102" s="1"/>
    </row>
    <row r="103" spans="1:7" ht="15">
      <c r="A103" s="26" t="s">
        <v>131</v>
      </c>
      <c r="B103" s="27">
        <v>0.25</v>
      </c>
      <c r="C103" s="27" t="s">
        <v>128</v>
      </c>
      <c r="D103" s="6"/>
      <c r="E103" s="35">
        <v>4</v>
      </c>
      <c r="F103" s="72">
        <f>IF(0.25*D103 &gt; E103, E103, 0.25*D103)+IF(0.25*D104 &gt; E104, E104, 0.25*D104)</f>
        <v>0</v>
      </c>
      <c r="G103" s="1"/>
    </row>
    <row r="104" spans="1:7" ht="15">
      <c r="A104" s="26" t="s">
        <v>132</v>
      </c>
      <c r="B104" s="27">
        <v>0.25</v>
      </c>
      <c r="C104" s="27" t="s">
        <v>128</v>
      </c>
      <c r="D104" s="6"/>
      <c r="E104" s="35">
        <v>4</v>
      </c>
      <c r="F104" s="73"/>
      <c r="G104" s="1"/>
    </row>
    <row r="105" spans="1:7" ht="15">
      <c r="A105" s="26" t="s">
        <v>84</v>
      </c>
      <c r="B105" s="27">
        <v>0.25</v>
      </c>
      <c r="C105" s="27" t="s">
        <v>127</v>
      </c>
      <c r="D105" s="6"/>
      <c r="E105" s="81">
        <v>2</v>
      </c>
      <c r="F105" s="70">
        <f>IF((B105*D105 + B106*D106) &gt; E105, E105, B105*D105 + B106*D106)</f>
        <v>0</v>
      </c>
      <c r="G105" s="1"/>
    </row>
    <row r="106" spans="1:7" ht="15">
      <c r="A106" s="26" t="s">
        <v>85</v>
      </c>
      <c r="B106" s="27">
        <v>0.25</v>
      </c>
      <c r="C106" s="27" t="s">
        <v>128</v>
      </c>
      <c r="D106" s="6"/>
      <c r="E106" s="82"/>
      <c r="F106" s="71"/>
      <c r="G106" s="1"/>
    </row>
    <row r="107" spans="1:7" ht="15">
      <c r="A107" s="26" t="s">
        <v>133</v>
      </c>
      <c r="B107" s="27">
        <v>1</v>
      </c>
      <c r="C107" s="27" t="s">
        <v>124</v>
      </c>
      <c r="D107" s="6"/>
      <c r="E107" s="59">
        <v>2</v>
      </c>
      <c r="F107" s="70">
        <f>IF(B107*D107 &gt; E107, E107, 0.25*D107)+IF(B108*D108 &gt; E108, E108, 0.25*D108)</f>
        <v>0</v>
      </c>
      <c r="G107" s="1"/>
    </row>
    <row r="108" spans="1:7" ht="15">
      <c r="A108" s="26" t="s">
        <v>134</v>
      </c>
      <c r="B108" s="27">
        <v>1</v>
      </c>
      <c r="C108" s="27" t="s">
        <v>124</v>
      </c>
      <c r="D108" s="6"/>
      <c r="E108" s="59">
        <v>2</v>
      </c>
      <c r="F108" s="71"/>
      <c r="G108" s="1"/>
    </row>
    <row r="109" spans="1:7" ht="15">
      <c r="A109" s="26" t="s">
        <v>86</v>
      </c>
      <c r="B109" s="27">
        <v>2</v>
      </c>
      <c r="C109" s="27" t="s">
        <v>125</v>
      </c>
      <c r="D109" s="6"/>
      <c r="E109" s="27">
        <v>2</v>
      </c>
      <c r="F109" s="56">
        <f t="shared" ref="F109" si="5">IF(B109*D109 &gt; E109, E109, 0.25*D109)</f>
        <v>0</v>
      </c>
      <c r="G109" s="1"/>
    </row>
    <row r="110" spans="1:7" ht="15">
      <c r="A110" s="26" t="s">
        <v>87</v>
      </c>
      <c r="B110" s="27" t="s">
        <v>16</v>
      </c>
      <c r="C110" s="27" t="s">
        <v>135</v>
      </c>
      <c r="D110" s="5"/>
      <c r="E110" s="27">
        <v>4</v>
      </c>
      <c r="F110" s="22">
        <f>IF(D110/15 &gt; E110, E110, D110/15)</f>
        <v>0</v>
      </c>
      <c r="G110" s="1"/>
    </row>
    <row r="111" spans="1:7" ht="15">
      <c r="A111" s="29" t="s">
        <v>19</v>
      </c>
      <c r="B111" s="30"/>
      <c r="C111" s="30"/>
      <c r="D111" s="30"/>
      <c r="E111" s="30"/>
      <c r="F111" s="22">
        <f>SUM(F96:F110)</f>
        <v>0</v>
      </c>
      <c r="G111" s="1"/>
    </row>
    <row r="112" spans="1:7" ht="15">
      <c r="A112" s="66" t="s">
        <v>20</v>
      </c>
      <c r="B112" s="27"/>
      <c r="C112" s="27"/>
      <c r="D112" s="16"/>
      <c r="E112" s="27">
        <v>32</v>
      </c>
      <c r="F112" s="22">
        <f>IF(F111 &gt; E112, E112, F111)</f>
        <v>0</v>
      </c>
      <c r="G112" s="1"/>
    </row>
    <row r="113" spans="1:9" ht="15">
      <c r="A113" s="36"/>
      <c r="B113" s="37"/>
      <c r="C113" s="37"/>
      <c r="D113" s="37"/>
      <c r="E113" s="38"/>
      <c r="F113" s="39"/>
      <c r="G113" s="1"/>
    </row>
    <row r="114" spans="1:9" ht="72">
      <c r="A114" s="40"/>
      <c r="B114" s="40" t="s">
        <v>137</v>
      </c>
      <c r="C114" s="40" t="s">
        <v>136</v>
      </c>
      <c r="D114" s="40" t="s">
        <v>140</v>
      </c>
      <c r="E114" s="40" t="s">
        <v>139</v>
      </c>
      <c r="F114" s="41" t="s">
        <v>159</v>
      </c>
      <c r="G114" s="1"/>
      <c r="I114" s="63" t="s">
        <v>160</v>
      </c>
    </row>
    <row r="115" spans="1:9" ht="15.75">
      <c r="A115" s="42" t="s">
        <v>138</v>
      </c>
      <c r="B115" s="7">
        <v>24</v>
      </c>
      <c r="C115" s="7"/>
      <c r="D115" s="43">
        <f>C115/B115</f>
        <v>0</v>
      </c>
      <c r="E115" s="44">
        <f>B127*D115</f>
        <v>0</v>
      </c>
      <c r="F115" s="13">
        <f>E115-F112*D115</f>
        <v>0</v>
      </c>
      <c r="G115" s="1"/>
    </row>
    <row r="116" spans="1:9" ht="15">
      <c r="A116" s="36"/>
      <c r="G116" s="1"/>
    </row>
    <row r="117" spans="1:9" ht="15">
      <c r="A117" s="45" t="s">
        <v>142</v>
      </c>
      <c r="B117" s="16"/>
      <c r="C117" s="16"/>
      <c r="D117" s="16"/>
      <c r="E117" s="16" t="s">
        <v>13</v>
      </c>
      <c r="F117" s="19" t="s">
        <v>14</v>
      </c>
      <c r="G117" s="1"/>
    </row>
    <row r="118" spans="1:9" ht="15">
      <c r="A118" s="45" t="s">
        <v>141</v>
      </c>
      <c r="B118" s="46"/>
      <c r="C118" s="46"/>
      <c r="D118" s="46"/>
      <c r="E118" s="46"/>
      <c r="F118" s="13">
        <f>F23+F38+F56+F70+F82+F94+F112+F115</f>
        <v>0</v>
      </c>
      <c r="G118" s="1"/>
    </row>
    <row r="119" spans="1:9" ht="15">
      <c r="A119" s="45"/>
      <c r="B119" s="46"/>
      <c r="C119" s="46"/>
      <c r="D119" s="46"/>
      <c r="E119" s="46"/>
      <c r="F119" s="13"/>
      <c r="G119" s="1"/>
    </row>
    <row r="120" spans="1:9" ht="15">
      <c r="A120" s="45" t="s">
        <v>104</v>
      </c>
      <c r="B120" s="47"/>
      <c r="C120" s="47"/>
      <c r="D120" s="47"/>
      <c r="E120" s="48">
        <v>206</v>
      </c>
      <c r="F120" s="13">
        <f>IF(F118 &gt; E120, E120, F118)</f>
        <v>0</v>
      </c>
      <c r="G120" s="1"/>
    </row>
    <row r="121" spans="1:9" ht="15">
      <c r="A121" s="36"/>
      <c r="G121" s="1"/>
    </row>
    <row r="122" spans="1:9" ht="15.75" customHeight="1">
      <c r="A122" s="14" t="s">
        <v>165</v>
      </c>
      <c r="B122" s="40" t="s">
        <v>12</v>
      </c>
      <c r="C122" s="40"/>
      <c r="D122" s="40"/>
      <c r="E122" s="40" t="s">
        <v>14</v>
      </c>
      <c r="F122" s="41" t="s">
        <v>94</v>
      </c>
      <c r="G122" s="1"/>
    </row>
    <row r="123" spans="1:9" ht="54.75" customHeight="1">
      <c r="A123" s="49" t="s">
        <v>93</v>
      </c>
      <c r="B123" s="47">
        <v>16</v>
      </c>
      <c r="C123" s="47"/>
      <c r="D123" s="47"/>
      <c r="E123" s="13">
        <f>F17+F19</f>
        <v>0</v>
      </c>
      <c r="F123" s="50" t="str">
        <f>IF(E123 &lt; B123, "Insuficiente", "Satisfeita")</f>
        <v>Insuficiente</v>
      </c>
      <c r="G123" s="2"/>
    </row>
    <row r="124" spans="1:9" ht="15" customHeight="1">
      <c r="A124" s="49" t="s">
        <v>163</v>
      </c>
      <c r="B124" s="47">
        <v>4</v>
      </c>
      <c r="C124" s="47"/>
      <c r="D124" s="47"/>
      <c r="E124" s="13">
        <f>F56</f>
        <v>0</v>
      </c>
      <c r="F124" s="50" t="str">
        <f>IF(E124 &lt; B124, "Insuficiente", "Satisfeita")</f>
        <v>Insuficiente</v>
      </c>
      <c r="G124" s="1"/>
    </row>
    <row r="125" spans="1:9" ht="30" customHeight="1">
      <c r="A125" s="49" t="s">
        <v>164</v>
      </c>
      <c r="B125" s="47">
        <v>2</v>
      </c>
      <c r="C125" s="47"/>
      <c r="D125" s="47"/>
      <c r="E125" s="13">
        <f>F70+F82+F94</f>
        <v>0</v>
      </c>
      <c r="F125" s="50" t="str">
        <f>IF(E125 &lt; B125, "Insuficiente", "Satisfeita")</f>
        <v>Insuficiente</v>
      </c>
      <c r="G125" s="1"/>
    </row>
    <row r="126" spans="1:9" ht="15" customHeight="1">
      <c r="A126" s="49" t="s">
        <v>162</v>
      </c>
      <c r="B126" s="47">
        <v>1</v>
      </c>
      <c r="C126" s="47"/>
      <c r="D126" s="47"/>
      <c r="E126" s="13">
        <f>F110</f>
        <v>0</v>
      </c>
      <c r="F126" s="50" t="str">
        <f>IF(E126 &lt; B126, "Insuficiente", "Satisfeita")</f>
        <v>Insuficiente</v>
      </c>
      <c r="G126" s="1"/>
    </row>
    <row r="127" spans="1:9" ht="15" customHeight="1">
      <c r="A127" s="49" t="s">
        <v>158</v>
      </c>
      <c r="B127" s="47">
        <v>40</v>
      </c>
      <c r="C127" s="47"/>
      <c r="D127" s="47"/>
      <c r="E127" s="13">
        <f>F120</f>
        <v>0</v>
      </c>
      <c r="F127" s="50" t="str">
        <f>IF(E127 &lt; B127, "Insuficiente", "Satisfeita")</f>
        <v>Insuficiente</v>
      </c>
      <c r="G127" s="1"/>
    </row>
    <row r="129" spans="1:2" ht="15">
      <c r="A129" s="14" t="s">
        <v>153</v>
      </c>
      <c r="B129" s="40"/>
    </row>
    <row r="130" spans="1:2" ht="15">
      <c r="A130" s="51" t="s">
        <v>151</v>
      </c>
      <c r="B130" s="52" t="str">
        <f>IF(AND(E123&gt;=B123, E124&gt;=B124, E125&gt;=B125, E126&gt;=B126, E127&gt;=B127), "X", " ")</f>
        <v xml:space="preserve"> </v>
      </c>
    </row>
    <row r="131" spans="1:2" ht="15">
      <c r="A131" s="53" t="s">
        <v>152</v>
      </c>
      <c r="B131" s="52" t="str">
        <f>IF(AND(E123&gt;=B123, E124&gt;=B124, E125&gt;=B125, E126&gt;=B126, E127&gt;=B127), "  ", "X")</f>
        <v>X</v>
      </c>
    </row>
    <row r="132" spans="1:2" ht="15">
      <c r="A132" s="14" t="s">
        <v>143</v>
      </c>
      <c r="B132" s="40"/>
    </row>
    <row r="133" spans="1:2" ht="15">
      <c r="A133" s="51" t="s">
        <v>144</v>
      </c>
      <c r="B133" s="52" t="str">
        <f>IF(E123 &lt; B123, "X", " ")</f>
        <v>X</v>
      </c>
    </row>
    <row r="134" spans="1:2" ht="15">
      <c r="A134" s="51" t="s">
        <v>145</v>
      </c>
      <c r="B134" s="52" t="str">
        <f>IF(E124 &lt; B124, "X", " ")</f>
        <v>X</v>
      </c>
    </row>
    <row r="135" spans="1:2" ht="15">
      <c r="A135" s="51" t="s">
        <v>146</v>
      </c>
      <c r="B135" s="52" t="str">
        <f>IF(E126 &lt; B126, "X", " ")</f>
        <v>X</v>
      </c>
    </row>
    <row r="136" spans="1:2" ht="30">
      <c r="A136" s="51" t="s">
        <v>147</v>
      </c>
      <c r="B136" s="52" t="str">
        <f>IF(E125 &lt; B125, "X", " ")</f>
        <v>X</v>
      </c>
    </row>
    <row r="137" spans="1:2" ht="15">
      <c r="A137" s="51" t="s">
        <v>148</v>
      </c>
      <c r="B137" s="52" t="str">
        <f>IF(E127 &lt; B127, "X", " ")</f>
        <v>X</v>
      </c>
    </row>
    <row r="138" spans="1:2" ht="15">
      <c r="A138" s="54" t="s">
        <v>149</v>
      </c>
      <c r="B138" s="8"/>
    </row>
    <row r="139" spans="1:2" ht="15">
      <c r="A139" s="54" t="s">
        <v>150</v>
      </c>
      <c r="B139" s="8"/>
    </row>
  </sheetData>
  <sheetProtection algorithmName="SHA-512" hashValue="lcgnhIP1NDKBsdlhJ5jZVALk9BN/42Si1UEVJt0JFFDdyGO6WsWA0rxZ49h8e1GbQwFwA7MbjnWI8WGmKcx2tg==" saltValue="x/fDOo8v32/8+l3arswjLg==" spinCount="100000" sheet="1" objects="1" scenarios="1"/>
  <mergeCells count="21">
    <mergeCell ref="A10:A11"/>
    <mergeCell ref="A5:F5"/>
    <mergeCell ref="A1:F1"/>
    <mergeCell ref="A2:F2"/>
    <mergeCell ref="A4:F4"/>
    <mergeCell ref="B9:F9"/>
    <mergeCell ref="B6:F6"/>
    <mergeCell ref="B7:F7"/>
    <mergeCell ref="B8:F8"/>
    <mergeCell ref="F107:F108"/>
    <mergeCell ref="F103:F104"/>
    <mergeCell ref="H1:I1"/>
    <mergeCell ref="F17:F18"/>
    <mergeCell ref="F19:F20"/>
    <mergeCell ref="B13:F13"/>
    <mergeCell ref="F15:F16"/>
    <mergeCell ref="E105:E106"/>
    <mergeCell ref="F61:F62"/>
    <mergeCell ref="F63:F64"/>
    <mergeCell ref="F101:F102"/>
    <mergeCell ref="F105:F106"/>
  </mergeCells>
  <conditionalFormatting sqref="F123:F127">
    <cfRule type="cellIs" dxfId="0" priority="7" operator="equal">
      <formula>"Insuficiente"</formula>
    </cfRule>
  </conditionalFormatting>
  <dataValidations xWindow="795" yWindow="527" count="2">
    <dataValidation type="whole" allowBlank="1" showInputMessage="1" showErrorMessage="1" sqref="C115" xr:uid="{569EC39C-673A-4942-88EB-B4B4B8018009}">
      <formula1>0</formula1>
      <formula2>B115</formula2>
    </dataValidation>
    <dataValidation type="whole" operator="greaterThan" allowBlank="1" sqref="F115" xr:uid="{06A3A535-0A06-4823-991C-9D2861939FC2}">
      <formula1>0</formula1>
    </dataValidation>
  </dataValidations>
  <hyperlinks>
    <hyperlink ref="A2" r:id="rId1" location="page=1.00&amp;gsr=0" xr:uid="{A12E535E-368D-42FD-98BE-3DEBFFFC59BC}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Glauber Santiago</dc:creator>
  <cp:lastModifiedBy>Mirele</cp:lastModifiedBy>
  <dcterms:created xsi:type="dcterms:W3CDTF">2025-04-11T17:11:50Z</dcterms:created>
  <dcterms:modified xsi:type="dcterms:W3CDTF">2026-03-11T18:07:42Z</dcterms:modified>
</cp:coreProperties>
</file>